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Лист1!$A$1:$K$48</definedName>
    <definedName function="false" hidden="false" localSheetId="0" name="_xlnm.Print_Area" vbProcedure="false">Лист1!$A$1:$K$48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<sst xmlns="http://schemas.openxmlformats.org/spreadsheetml/2006/main" count="123" uniqueCount="113">
  <si>
    <t xml:space="preserve">Проект финансово-экономического обоснования</t>
  </si>
  <si>
    <t xml:space="preserve">Утверждено</t>
  </si>
  <si>
    <t xml:space="preserve">размера членских и целевых взносов ТСН СНТ "Фантазия"</t>
  </si>
  <si>
    <t xml:space="preserve">на общем собрании ТСН СНТ "Фантазия"</t>
  </si>
  <si>
    <t xml:space="preserve">и платежей, вносимых лицами (часть 1 статьи 5 Ф3 №217), не являющихся членами ТСН СНТ "Фантазия"</t>
  </si>
  <si>
    <t xml:space="preserve">Протокол №______ от __________________________</t>
  </si>
  <si>
    <t xml:space="preserve">Действует с 01.01.2022 года по 31.12.2022 года</t>
  </si>
  <si>
    <t xml:space="preserve">Председатель ___________________ Власов В.М.</t>
  </si>
  <si>
    <t xml:space="preserve">1.</t>
  </si>
  <si>
    <t xml:space="preserve">Общая площадь земельных участков, находящихся в собственности и бессрочном пользовании граждан для ведения садоводства,</t>
  </si>
  <si>
    <t xml:space="preserve">расположенных в границах ТСН СНТ "Фантазия" - 125985 кв. метров</t>
  </si>
  <si>
    <t xml:space="preserve">2.</t>
  </si>
  <si>
    <t xml:space="preserve">Количество земельных участков, находящихся в собственности и бессрочном пользованииграждан для ведения садоводства,</t>
  </si>
  <si>
    <t xml:space="preserve">расположенных в границах ТСН СНТ "Фантазия" - 243 участка.</t>
  </si>
  <si>
    <t xml:space="preserve">3.</t>
  </si>
  <si>
    <t xml:space="preserve">Площадь земельных участков, принимаемых для расчета членских взносов (за минусом неиспользуемых) - 125 985 кв. метров</t>
  </si>
  <si>
    <t xml:space="preserve">4.</t>
  </si>
  <si>
    <t xml:space="preserve">Количество земельных участков, принимаемые для расчета целевых взносов (за минусом неиспользуемых) - 243 участка.</t>
  </si>
  <si>
    <t xml:space="preserve">№ п/п</t>
  </si>
  <si>
    <t xml:space="preserve">Наименование статьи </t>
  </si>
  <si>
    <t xml:space="preserve">Сумма, руб.</t>
  </si>
  <si>
    <t xml:space="preserve">Размер взноса 
с 1 кв. м.</t>
  </si>
  <si>
    <t xml:space="preserve">Обоснование</t>
  </si>
  <si>
    <t xml:space="preserve">Раздел №1. Членский взнос для членов ТСН СНТ "Фантазия" и платеж, вносимый лицами, не являющимися членами ТСН СНТ "Фантазия,
расчитывается исходя из площади земельного участка - 125985 кв. метров.</t>
  </si>
  <si>
    <t xml:space="preserve">Оплата труда работников, включая налоговые отчисления</t>
  </si>
  <si>
    <t xml:space="preserve">Должность</t>
  </si>
  <si>
    <t xml:space="preserve">Кол-во
штатных
единиц</t>
  </si>
  <si>
    <t xml:space="preserve">Оклад,
руб.</t>
  </si>
  <si>
    <t xml:space="preserve">Районный
коэф. 15%</t>
  </si>
  <si>
    <t xml:space="preserve">Всего в
месяц,
руб.</t>
  </si>
  <si>
    <t xml:space="preserve">Налоги
в месяц
30,2 %,
руб.</t>
  </si>
  <si>
    <t xml:space="preserve">Зарплата
"на руки"
с вычетом
13% (НДФЛ)</t>
  </si>
  <si>
    <t xml:space="preserve">1.1</t>
  </si>
  <si>
    <t xml:space="preserve">Председатель</t>
  </si>
  <si>
    <t xml:space="preserve">Базовый МРОТ в Омской области на 2022 год установлен в
размере 13 890,00  руб.</t>
  </si>
  <si>
    <t xml:space="preserve">1.2</t>
  </si>
  <si>
    <t xml:space="preserve">Бухгалтер</t>
  </si>
  <si>
    <t xml:space="preserve">(оплата труда
штатных работ
ников с налогами)</t>
  </si>
  <si>
    <t xml:space="preserve">1.3</t>
  </si>
  <si>
    <t xml:space="preserve">Сторож</t>
  </si>
  <si>
    <t xml:space="preserve">1.4</t>
  </si>
  <si>
    <t xml:space="preserve">1.5</t>
  </si>
  <si>
    <t xml:space="preserve">Электрик</t>
  </si>
  <si>
    <t xml:space="preserve">ИТОГО</t>
  </si>
  <si>
    <t xml:space="preserve">Оплата за услуги и работы по гражданско-правовым договорам (ГПД) с физическими лицами, включая налоговые очисления</t>
  </si>
  <si>
    <t xml:space="preserve">Наименование услуг</t>
  </si>
  <si>
    <t xml:space="preserve">Кол-во
единиц/срок
на который
заключен
договор, мес.</t>
  </si>
  <si>
    <t xml:space="preserve">Ставка, руб.</t>
  </si>
  <si>
    <t xml:space="preserve">Итого за отработанные месяцы с налогами, руб</t>
  </si>
  <si>
    <t xml:space="preserve">2.1</t>
  </si>
  <si>
    <t xml:space="preserve">Услуги по уборке мусора</t>
  </si>
  <si>
    <t xml:space="preserve">1/6</t>
  </si>
  <si>
    <t xml:space="preserve">Всего заработной платы и оплаты по ГПД с налоговыми отчислениями -</t>
  </si>
  <si>
    <t xml:space="preserve">Установка камер видеонаблюдения</t>
  </si>
  <si>
    <t xml:space="preserve">Покупка оборудание и монтаж камер видеонаблюдения: 
2 шт на ворота и 1 шт на площадку для сбора мусора</t>
  </si>
  <si>
    <t xml:space="preserve">Членские взносы в Омский областной Союз садоводов</t>
  </si>
  <si>
    <t xml:space="preserve">5.</t>
  </si>
  <si>
    <t xml:space="preserve">Затраты на транспортные расходы (10л/квартал) 10 л х 43 руб х 4 квартала</t>
  </si>
  <si>
    <t xml:space="preserve">Согласно Статье 188 Трудового кодекса РФ</t>
  </si>
  <si>
    <t xml:space="preserve">6.</t>
  </si>
  <si>
    <t xml:space="preserve">Налог на землю общего пользования</t>
  </si>
  <si>
    <t xml:space="preserve">7.</t>
  </si>
  <si>
    <t xml:space="preserve">Расходы по банковским услугам</t>
  </si>
  <si>
    <t xml:space="preserve">По договору банковского обслуживания 590 руб. х 12 мес. + комиссии за приходно-расходные операции в зависимости от суммы</t>
  </si>
  <si>
    <t xml:space="preserve">8.</t>
  </si>
  <si>
    <t xml:space="preserve">Канцелярские товары</t>
  </si>
  <si>
    <t xml:space="preserve">Бумага, бланки, ручки, членские книжки…</t>
  </si>
  <si>
    <t xml:space="preserve">9.</t>
  </si>
  <si>
    <t xml:space="preserve">Услуги мобильной связи</t>
  </si>
  <si>
    <t xml:space="preserve">Председатель - 200 руб. х 12 мес = 2 400,00 руб.
Бухгалтер - 200 руб. х 12 мес. = 2 400,00 руб.
Сторож - 100 руб. х 12 мес = 1 200,00 руб.</t>
  </si>
  <si>
    <t xml:space="preserve">10.</t>
  </si>
  <si>
    <t xml:space="preserve">Расходы по содержанию площади общего пользования</t>
  </si>
  <si>
    <t xml:space="preserve">Очистка площадей, вывоз веток, засыпка ям.</t>
  </si>
  <si>
    <t xml:space="preserve">11.</t>
  </si>
  <si>
    <t xml:space="preserve">Содержание электрохозяйства, т.ч, уличное освещение, реконструкция электросетей</t>
  </si>
  <si>
    <t xml:space="preserve">Расчет по предыдущему году. Замена столба, покупка автоматов, зажимов, счетчиков …</t>
  </si>
  <si>
    <t xml:space="preserve">12.</t>
  </si>
  <si>
    <t xml:space="preserve">Водоснабжение</t>
  </si>
  <si>
    <t xml:space="preserve">50% затрат несет ТСН СНТ "Молния"</t>
  </si>
  <si>
    <t xml:space="preserve">12.1</t>
  </si>
  <si>
    <t xml:space="preserve">Содержание и обслуживание насосной станции</t>
  </si>
  <si>
    <t xml:space="preserve">Ремонт насосной станции</t>
  </si>
  <si>
    <t xml:space="preserve">12.2</t>
  </si>
  <si>
    <t xml:space="preserve">Ремонтно-восстановительные работы на магистральном водопроводе.
Ремонтно-восстановительные работы на трубопроводе ТСН СНТ "Фантазия".
Содержание электросетей насосной станции.</t>
  </si>
  <si>
    <t xml:space="preserve">Трубы, электроэнергия на работу насоса</t>
  </si>
  <si>
    <t xml:space="preserve">13.</t>
  </si>
  <si>
    <t xml:space="preserve">Оплата интернет-страницы</t>
  </si>
  <si>
    <t xml:space="preserve">Договор с Омским союзом садоводов</t>
  </si>
  <si>
    <t xml:space="preserve">14.</t>
  </si>
  <si>
    <t xml:space="preserve">Оплата за электронный документооборот</t>
  </si>
  <si>
    <t xml:space="preserve">Договор с ООО "Тензор"-СбиС по реитогам 2021 г.</t>
  </si>
  <si>
    <t xml:space="preserve">15.</t>
  </si>
  <si>
    <t xml:space="preserve">Расходы по работе с должниками</t>
  </si>
  <si>
    <t xml:space="preserve">Заказные письма, гос. Пошлина</t>
  </si>
  <si>
    <t xml:space="preserve">16.</t>
  </si>
  <si>
    <t xml:space="preserve">Расходы, связанные с охраной и обеспечением пожарной безопасности</t>
  </si>
  <si>
    <t xml:space="preserve">Замена огнетушителей, очистка пожарных проездов</t>
  </si>
  <si>
    <t xml:space="preserve">17.</t>
  </si>
  <si>
    <t xml:space="preserve">Расходы на содержание здания правления</t>
  </si>
  <si>
    <t xml:space="preserve">- уголь- 8 000,00 руб. (2 т)
- дрова - 10 500,00 руб. (5 куб.м)
- э/энергия (100 кВт/мес) - 3 140,00 руб
- хоз.товары - 2550 руб</t>
  </si>
  <si>
    <t xml:space="preserve">18.</t>
  </si>
  <si>
    <t xml:space="preserve">Кнопка экстренного вызова</t>
  </si>
  <si>
    <t xml:space="preserve">Договор охраны с Нацгвардией (2000 руб х 12 мес.)</t>
  </si>
  <si>
    <t xml:space="preserve">19.</t>
  </si>
  <si>
    <t xml:space="preserve">Расходы по организации проведения общего собрания</t>
  </si>
  <si>
    <t xml:space="preserve">Рассылка уведомлений, печать и копирование документов для собрания</t>
  </si>
  <si>
    <t xml:space="preserve">20.</t>
  </si>
  <si>
    <t xml:space="preserve">Вывоз мусора</t>
  </si>
  <si>
    <t xml:space="preserve">по итогам 2021 г.</t>
  </si>
  <si>
    <t xml:space="preserve">21.</t>
  </si>
  <si>
    <t xml:space="preserve">Непредвиденные расходы</t>
  </si>
  <si>
    <t xml:space="preserve">Возможное повышение тарифов нв вывоз мусора и т.п.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</si>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</sst>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,\₽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0" borderId="7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48"/>
  <sheetViews>
    <sheetView showFormulas="false" showGridLines="true" showRowColHeaders="true" showZeros="true" rightToLeft="false" tabSelected="true" showOutlineSymbols="true" defaultGridColor="true" view="normal" topLeftCell="A19" colorId="64" zoomScale="85" zoomScaleNormal="85" zoomScalePageLayoutView="100" workbookViewId="0">
      <selection pane="topLeft" activeCell="I31" activeCellId="0" sqref="I31"/>
    </sheetView>
  </sheetViews>
  <sheetFormatPr defaultRowHeight="15" outlineLevelRow="0" outlineLevelCol="0"/>
  <cols>
    <col collapsed="false" customWidth="true" hidden="false" outlineLevel="0" max="1" min="1" style="0" width="6.57"/>
    <col collapsed="false" customWidth="true" hidden="false" outlineLevel="0" max="8" min="2" style="0" width="13.57"/>
    <col collapsed="false" customWidth="true" hidden="false" outlineLevel="0" max="9" min="9" style="0" width="14.43"/>
    <col collapsed="false" customWidth="true" hidden="false" outlineLevel="0" max="10" min="10" style="0" width="14.57"/>
    <col collapsed="false" customWidth="true" hidden="false" outlineLevel="0" max="11" min="11" style="0" width="56.43"/>
    <col collapsed="false" customWidth="true" hidden="false" outlineLevel="0" max="12" min="12" style="0" width="11.57"/>
    <col collapsed="false" customWidth="true" hidden="false" outlineLevel="0" max="13" min="13" style="0" width="8.67"/>
    <col collapsed="false" customWidth="true" hidden="false" outlineLevel="0" max="14" min="14" style="0" width="11.57"/>
    <col collapsed="false" customWidth="true" hidden="false" outlineLevel="0" max="1025" min="15" style="0" width="8.67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K1" s="0" t="s">
        <v>1</v>
      </c>
    </row>
    <row r="2" customFormat="false" ht="15" hidden="false" customHeight="false" outlineLevel="0" collapsed="false">
      <c r="A2" s="1" t="s">
        <v>2</v>
      </c>
      <c r="B2" s="1"/>
      <c r="C2" s="1"/>
      <c r="D2" s="1"/>
      <c r="E2" s="1"/>
      <c r="F2" s="1"/>
      <c r="G2" s="1"/>
      <c r="H2" s="1"/>
      <c r="I2" s="1"/>
      <c r="K2" s="0" t="s">
        <v>3</v>
      </c>
    </row>
    <row r="3" customFormat="false" ht="15" hidden="false" customHeight="false" outlineLevel="0" collapsed="false">
      <c r="A3" s="1" t="s">
        <v>4</v>
      </c>
      <c r="B3" s="1"/>
      <c r="C3" s="1"/>
      <c r="D3" s="1"/>
      <c r="E3" s="1"/>
      <c r="F3" s="1"/>
      <c r="G3" s="1"/>
      <c r="H3" s="1"/>
      <c r="I3" s="1"/>
      <c r="K3" s="0" t="s">
        <v>5</v>
      </c>
    </row>
    <row r="4" customFormat="false" ht="15" hidden="false" customHeight="false" outlineLevel="0" collapsed="false">
      <c r="A4" s="1" t="s">
        <v>6</v>
      </c>
      <c r="B4" s="1"/>
      <c r="C4" s="1"/>
      <c r="D4" s="1"/>
      <c r="E4" s="1"/>
      <c r="F4" s="1"/>
      <c r="G4" s="1"/>
      <c r="H4" s="1"/>
      <c r="I4" s="1"/>
      <c r="K4" s="0" t="s">
        <v>7</v>
      </c>
    </row>
    <row r="5" customFormat="false" ht="15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</row>
    <row r="6" customFormat="false" ht="15" hidden="false" customHeight="false" outlineLevel="0" collapsed="false">
      <c r="A6" s="3" t="s">
        <v>8</v>
      </c>
      <c r="B6" s="0" t="s">
        <v>9</v>
      </c>
    </row>
    <row r="7" customFormat="false" ht="15" hidden="false" customHeight="false" outlineLevel="0" collapsed="false">
      <c r="B7" s="0" t="s">
        <v>10</v>
      </c>
    </row>
    <row r="8" customFormat="false" ht="15" hidden="false" customHeight="false" outlineLevel="0" collapsed="false">
      <c r="A8" s="3" t="s">
        <v>11</v>
      </c>
      <c r="B8" s="0" t="s">
        <v>12</v>
      </c>
    </row>
    <row r="9" customFormat="false" ht="15" hidden="false" customHeight="false" outlineLevel="0" collapsed="false">
      <c r="B9" s="0" t="s">
        <v>13</v>
      </c>
    </row>
    <row r="10" customFormat="false" ht="15" hidden="false" customHeight="false" outlineLevel="0" collapsed="false">
      <c r="A10" s="3" t="s">
        <v>14</v>
      </c>
      <c r="B10" s="0" t="s">
        <v>15</v>
      </c>
    </row>
    <row r="11" customFormat="false" ht="15" hidden="false" customHeight="false" outlineLevel="0" collapsed="false">
      <c r="A11" s="3" t="s">
        <v>16</v>
      </c>
      <c r="B11" s="0" t="s">
        <v>17</v>
      </c>
    </row>
    <row r="12" customFormat="false" ht="15.75" hidden="false" customHeight="false" outlineLevel="0" collapsed="false"/>
    <row r="13" s="9" customFormat="true" ht="30.75" hidden="false" customHeight="false" outlineLevel="0" collapsed="false">
      <c r="A13" s="4" t="s">
        <v>18</v>
      </c>
      <c r="B13" s="5" t="s">
        <v>19</v>
      </c>
      <c r="C13" s="5"/>
      <c r="D13" s="5"/>
      <c r="E13" s="5"/>
      <c r="F13" s="5"/>
      <c r="G13" s="5"/>
      <c r="H13" s="5"/>
      <c r="I13" s="6" t="s">
        <v>20</v>
      </c>
      <c r="J13" s="7" t="s">
        <v>21</v>
      </c>
      <c r="K13" s="8" t="s">
        <v>22</v>
      </c>
    </row>
    <row r="14" customFormat="false" ht="31.5" hidden="false" customHeight="true" outlineLevel="0" collapsed="false">
      <c r="A14" s="10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"/>
      <c r="M14" s="2"/>
      <c r="N14" s="11"/>
      <c r="O14" s="11"/>
      <c r="P14" s="11"/>
    </row>
    <row r="15" customFormat="false" ht="15" hidden="false" customHeight="false" outlineLevel="0" collapsed="false">
      <c r="A15" s="12" t="s">
        <v>8</v>
      </c>
      <c r="B15" s="13" t="s">
        <v>24</v>
      </c>
      <c r="C15" s="14"/>
      <c r="D15" s="14"/>
      <c r="E15" s="14"/>
      <c r="F15" s="14"/>
      <c r="G15" s="14"/>
      <c r="H15" s="14"/>
      <c r="I15" s="14"/>
      <c r="J15" s="14"/>
      <c r="K15" s="15"/>
    </row>
    <row r="16" customFormat="false" ht="60" hidden="false" customHeight="false" outlineLevel="0" collapsed="false">
      <c r="A16" s="16" t="s">
        <v>18</v>
      </c>
      <c r="B16" s="17" t="s">
        <v>25</v>
      </c>
      <c r="C16" s="18" t="s">
        <v>26</v>
      </c>
      <c r="D16" s="18" t="s">
        <v>27</v>
      </c>
      <c r="E16" s="18" t="s">
        <v>28</v>
      </c>
      <c r="F16" s="18" t="s">
        <v>29</v>
      </c>
      <c r="G16" s="18" t="s">
        <v>30</v>
      </c>
      <c r="H16" s="18" t="s">
        <v>31</v>
      </c>
      <c r="I16" s="17"/>
      <c r="J16" s="17"/>
      <c r="K16" s="15"/>
      <c r="L16" s="9"/>
    </row>
    <row r="17" customFormat="false" ht="30" hidden="false" customHeight="true" outlineLevel="0" collapsed="false">
      <c r="A17" s="19" t="s">
        <v>32</v>
      </c>
      <c r="B17" s="14" t="s">
        <v>33</v>
      </c>
      <c r="C17" s="14" t="n">
        <v>1</v>
      </c>
      <c r="D17" s="20" t="n">
        <v>13890</v>
      </c>
      <c r="E17" s="20" t="n">
        <f aca="false">D17*0.15</f>
        <v>2083.5</v>
      </c>
      <c r="F17" s="20" t="n">
        <f aca="false">D17+E17</f>
        <v>15973.5</v>
      </c>
      <c r="G17" s="20" t="n">
        <f aca="false">F17*0.302</f>
        <v>4823.997</v>
      </c>
      <c r="H17" s="20" t="n">
        <f aca="false">F17-F17*0.13</f>
        <v>13896.945</v>
      </c>
      <c r="I17" s="21" t="n">
        <f aca="false">F22*12+G22*12</f>
        <v>811102.383</v>
      </c>
      <c r="J17" s="22"/>
      <c r="K17" s="23" t="s">
        <v>34</v>
      </c>
      <c r="L17" s="24"/>
      <c r="N17" s="24"/>
    </row>
    <row r="18" customFormat="false" ht="15" hidden="false" customHeight="true" outlineLevel="0" collapsed="false">
      <c r="A18" s="19" t="s">
        <v>35</v>
      </c>
      <c r="B18" s="14" t="s">
        <v>36</v>
      </c>
      <c r="C18" s="14" t="n">
        <v>1</v>
      </c>
      <c r="D18" s="20" t="n">
        <v>13890</v>
      </c>
      <c r="E18" s="20" t="n">
        <f aca="false">D18*0.15</f>
        <v>2083.5</v>
      </c>
      <c r="F18" s="20" t="n">
        <f aca="false">D18+E18</f>
        <v>15973.5</v>
      </c>
      <c r="G18" s="20" t="n">
        <f aca="false">F18*0.302</f>
        <v>4823.997</v>
      </c>
      <c r="H18" s="20" t="n">
        <f aca="false">F18-F18*0.13</f>
        <v>13896.945</v>
      </c>
      <c r="I18" s="18" t="s">
        <v>37</v>
      </c>
      <c r="J18" s="22"/>
      <c r="K18" s="23"/>
      <c r="L18" s="24"/>
      <c r="N18" s="24"/>
    </row>
    <row r="19" customFormat="false" ht="15" hidden="false" customHeight="false" outlineLevel="0" collapsed="false">
      <c r="A19" s="19" t="s">
        <v>38</v>
      </c>
      <c r="B19" s="14" t="s">
        <v>39</v>
      </c>
      <c r="C19" s="14" t="n">
        <v>1</v>
      </c>
      <c r="D19" s="20" t="n">
        <v>10417.5</v>
      </c>
      <c r="E19" s="20" t="n">
        <f aca="false">D19*0.15</f>
        <v>1562.625</v>
      </c>
      <c r="F19" s="20" t="n">
        <f aca="false">D19+E19</f>
        <v>11980.125</v>
      </c>
      <c r="G19" s="20" t="n">
        <f aca="false">F19*0.302</f>
        <v>3617.99775</v>
      </c>
      <c r="H19" s="20" t="n">
        <f aca="false">F19-F19*0.13</f>
        <v>10422.70875</v>
      </c>
      <c r="I19" s="18"/>
      <c r="J19" s="22"/>
      <c r="K19" s="23"/>
      <c r="L19" s="24"/>
      <c r="N19" s="24"/>
    </row>
    <row r="20" customFormat="false" ht="15" hidden="false" customHeight="false" outlineLevel="0" collapsed="false">
      <c r="A20" s="19" t="s">
        <v>40</v>
      </c>
      <c r="B20" s="14" t="s">
        <v>39</v>
      </c>
      <c r="C20" s="14" t="n">
        <v>1</v>
      </c>
      <c r="D20" s="20" t="n">
        <v>3472.5</v>
      </c>
      <c r="E20" s="20" t="n">
        <f aca="false">D20*0.15</f>
        <v>520.875</v>
      </c>
      <c r="F20" s="20" t="n">
        <f aca="false">D20+E20</f>
        <v>3993.375</v>
      </c>
      <c r="G20" s="20" t="n">
        <f aca="false">F20*0.302</f>
        <v>1205.99925</v>
      </c>
      <c r="H20" s="20" t="n">
        <f aca="false">F20-F20*0.13</f>
        <v>3474.23625</v>
      </c>
      <c r="I20" s="18"/>
      <c r="J20" s="22"/>
      <c r="K20" s="23"/>
      <c r="L20" s="24"/>
      <c r="N20" s="24"/>
    </row>
    <row r="21" customFormat="false" ht="15" hidden="false" customHeight="false" outlineLevel="0" collapsed="false">
      <c r="A21" s="19" t="s">
        <v>41</v>
      </c>
      <c r="B21" s="14" t="s">
        <v>42</v>
      </c>
      <c r="C21" s="14" t="n">
        <v>1</v>
      </c>
      <c r="D21" s="20" t="n">
        <v>3472.5</v>
      </c>
      <c r="E21" s="20" t="n">
        <f aca="false">D21*0.15</f>
        <v>520.875</v>
      </c>
      <c r="F21" s="20" t="n">
        <f aca="false">D21+E21</f>
        <v>3993.375</v>
      </c>
      <c r="G21" s="20" t="n">
        <f aca="false">F21*0.302</f>
        <v>1205.99925</v>
      </c>
      <c r="H21" s="20" t="n">
        <f aca="false">F21-F21*0.13</f>
        <v>3474.23625</v>
      </c>
      <c r="I21" s="18"/>
      <c r="J21" s="22"/>
      <c r="K21" s="23"/>
      <c r="L21" s="24"/>
      <c r="N21" s="24"/>
    </row>
    <row r="22" customFormat="false" ht="15" hidden="false" customHeight="false" outlineLevel="0" collapsed="false">
      <c r="A22" s="19"/>
      <c r="B22" s="14" t="s">
        <v>43</v>
      </c>
      <c r="C22" s="14"/>
      <c r="D22" s="14"/>
      <c r="E22" s="14"/>
      <c r="F22" s="21" t="n">
        <f aca="false">SUM(F17:F21)</f>
        <v>51913.875</v>
      </c>
      <c r="G22" s="21" t="n">
        <f aca="false">F22*0.302</f>
        <v>15677.99025</v>
      </c>
      <c r="H22" s="20"/>
      <c r="I22" s="14"/>
      <c r="J22" s="14"/>
      <c r="K22" s="15"/>
    </row>
    <row r="23" customFormat="false" ht="15" hidden="false" customHeight="false" outlineLevel="0" collapsed="false">
      <c r="A23" s="25" t="s">
        <v>11</v>
      </c>
      <c r="B23" s="13" t="s">
        <v>44</v>
      </c>
      <c r="C23" s="14"/>
      <c r="D23" s="14"/>
      <c r="E23" s="14"/>
      <c r="F23" s="14"/>
      <c r="G23" s="14"/>
      <c r="H23" s="14"/>
      <c r="I23" s="14"/>
      <c r="J23" s="14"/>
      <c r="K23" s="15"/>
    </row>
    <row r="24" customFormat="false" ht="75" hidden="false" customHeight="false" outlineLevel="0" collapsed="false">
      <c r="A24" s="16" t="s">
        <v>18</v>
      </c>
      <c r="B24" s="18" t="s">
        <v>45</v>
      </c>
      <c r="C24" s="26" t="s">
        <v>46</v>
      </c>
      <c r="D24" s="17" t="s">
        <v>47</v>
      </c>
      <c r="E24" s="18" t="s">
        <v>28</v>
      </c>
      <c r="F24" s="18" t="s">
        <v>29</v>
      </c>
      <c r="G24" s="18" t="s">
        <v>30</v>
      </c>
      <c r="H24" s="18" t="s">
        <v>48</v>
      </c>
      <c r="I24" s="14"/>
      <c r="J24" s="20"/>
      <c r="K24" s="15"/>
    </row>
    <row r="25" customFormat="false" ht="45" hidden="false" customHeight="false" outlineLevel="0" collapsed="false">
      <c r="A25" s="27" t="s">
        <v>49</v>
      </c>
      <c r="B25" s="26" t="s">
        <v>50</v>
      </c>
      <c r="C25" s="28" t="s">
        <v>51</v>
      </c>
      <c r="D25" s="29" t="n">
        <v>500</v>
      </c>
      <c r="E25" s="29" t="n">
        <f aca="false">D25*0.15</f>
        <v>75</v>
      </c>
      <c r="F25" s="29" t="n">
        <f aca="false">D25+E25</f>
        <v>575</v>
      </c>
      <c r="G25" s="29" t="n">
        <f aca="false">F25*0.302</f>
        <v>173.65</v>
      </c>
      <c r="H25" s="17" t="n">
        <f aca="false">(F25+G25)*6</f>
        <v>4491.9</v>
      </c>
      <c r="I25" s="30" t="n">
        <f aca="false">(F25+G25)*6</f>
        <v>4491.9</v>
      </c>
      <c r="J25" s="14"/>
      <c r="K25" s="15"/>
    </row>
    <row r="26" customFormat="false" ht="15" hidden="false" customHeight="false" outlineLevel="0" collapsed="false">
      <c r="A26" s="31"/>
      <c r="B26" s="32" t="s">
        <v>52</v>
      </c>
      <c r="C26" s="33"/>
      <c r="D26" s="33"/>
      <c r="E26" s="33"/>
      <c r="F26" s="33"/>
      <c r="G26" s="33"/>
      <c r="H26" s="34"/>
      <c r="I26" s="35" t="n">
        <f aca="false">I17+I25</f>
        <v>815594.283</v>
      </c>
      <c r="J26" s="14"/>
      <c r="K26" s="15"/>
    </row>
    <row r="27" customFormat="false" ht="30" hidden="false" customHeight="false" outlineLevel="0" collapsed="false">
      <c r="A27" s="25" t="s">
        <v>14</v>
      </c>
      <c r="B27" s="36" t="s">
        <v>53</v>
      </c>
      <c r="C27" s="33"/>
      <c r="D27" s="33"/>
      <c r="E27" s="33"/>
      <c r="F27" s="33"/>
      <c r="G27" s="33"/>
      <c r="H27" s="34"/>
      <c r="I27" s="30" t="n">
        <v>172185.72</v>
      </c>
      <c r="J27" s="14"/>
      <c r="K27" s="37" t="s">
        <v>54</v>
      </c>
    </row>
    <row r="28" customFormat="false" ht="15" hidden="false" customHeight="false" outlineLevel="0" collapsed="false">
      <c r="A28" s="25" t="s">
        <v>16</v>
      </c>
      <c r="B28" s="32" t="s">
        <v>55</v>
      </c>
      <c r="C28" s="33"/>
      <c r="D28" s="33"/>
      <c r="E28" s="33"/>
      <c r="F28" s="33"/>
      <c r="G28" s="33"/>
      <c r="H28" s="34"/>
      <c r="I28" s="30" t="n">
        <v>14400</v>
      </c>
      <c r="J28" s="14"/>
      <c r="K28" s="15"/>
    </row>
    <row r="29" customFormat="false" ht="15" hidden="false" customHeight="false" outlineLevel="0" collapsed="false">
      <c r="A29" s="12" t="s">
        <v>56</v>
      </c>
      <c r="B29" s="32" t="s">
        <v>57</v>
      </c>
      <c r="C29" s="33"/>
      <c r="D29" s="33"/>
      <c r="E29" s="33"/>
      <c r="F29" s="33"/>
      <c r="G29" s="33"/>
      <c r="H29" s="34"/>
      <c r="I29" s="30" t="n">
        <f aca="false">10*43*4</f>
        <v>1720</v>
      </c>
      <c r="J29" s="14"/>
      <c r="K29" s="15" t="s">
        <v>58</v>
      </c>
    </row>
    <row r="30" customFormat="false" ht="15" hidden="false" customHeight="false" outlineLevel="0" collapsed="false">
      <c r="A30" s="12" t="s">
        <v>59</v>
      </c>
      <c r="B30" s="32" t="s">
        <v>60</v>
      </c>
      <c r="C30" s="33"/>
      <c r="D30" s="33"/>
      <c r="E30" s="33"/>
      <c r="F30" s="33"/>
      <c r="G30" s="33"/>
      <c r="H30" s="34"/>
      <c r="I30" s="30" t="n">
        <v>6000</v>
      </c>
      <c r="J30" s="14"/>
      <c r="K30" s="15"/>
    </row>
    <row r="31" customFormat="false" ht="45" hidden="false" customHeight="false" outlineLevel="0" collapsed="false">
      <c r="A31" s="38" t="s">
        <v>61</v>
      </c>
      <c r="B31" s="36" t="s">
        <v>62</v>
      </c>
      <c r="C31" s="39"/>
      <c r="D31" s="39"/>
      <c r="E31" s="39"/>
      <c r="F31" s="39"/>
      <c r="G31" s="39"/>
      <c r="H31" s="40"/>
      <c r="I31" s="30" t="n">
        <v>15000</v>
      </c>
      <c r="J31" s="14"/>
      <c r="K31" s="37" t="s">
        <v>63</v>
      </c>
    </row>
    <row r="32" customFormat="false" ht="15" hidden="false" customHeight="false" outlineLevel="0" collapsed="false">
      <c r="A32" s="12" t="s">
        <v>64</v>
      </c>
      <c r="B32" s="32" t="s">
        <v>65</v>
      </c>
      <c r="C32" s="33"/>
      <c r="D32" s="33"/>
      <c r="E32" s="33"/>
      <c r="F32" s="33"/>
      <c r="G32" s="33"/>
      <c r="H32" s="34"/>
      <c r="I32" s="30" t="n">
        <v>2000</v>
      </c>
      <c r="J32" s="14"/>
      <c r="K32" s="15" t="s">
        <v>66</v>
      </c>
    </row>
    <row r="33" customFormat="false" ht="45" hidden="false" customHeight="false" outlineLevel="0" collapsed="false">
      <c r="A33" s="38" t="s">
        <v>67</v>
      </c>
      <c r="B33" s="36" t="s">
        <v>68</v>
      </c>
      <c r="C33" s="39"/>
      <c r="D33" s="39"/>
      <c r="E33" s="39"/>
      <c r="F33" s="39"/>
      <c r="G33" s="39"/>
      <c r="H33" s="40"/>
      <c r="I33" s="30" t="n">
        <v>6000</v>
      </c>
      <c r="J33" s="14"/>
      <c r="K33" s="37" t="s">
        <v>69</v>
      </c>
    </row>
    <row r="34" customFormat="false" ht="15" hidden="false" customHeight="false" outlineLevel="0" collapsed="false">
      <c r="A34" s="12" t="s">
        <v>70</v>
      </c>
      <c r="B34" s="32" t="s">
        <v>71</v>
      </c>
      <c r="C34" s="33"/>
      <c r="D34" s="33"/>
      <c r="E34" s="33"/>
      <c r="F34" s="33"/>
      <c r="G34" s="33"/>
      <c r="H34" s="34"/>
      <c r="I34" s="30" t="n">
        <v>40000</v>
      </c>
      <c r="J34" s="14"/>
      <c r="K34" s="15" t="s">
        <v>72</v>
      </c>
    </row>
    <row r="35" customFormat="false" ht="30" hidden="false" customHeight="false" outlineLevel="0" collapsed="false">
      <c r="A35" s="38" t="s">
        <v>73</v>
      </c>
      <c r="B35" s="36" t="s">
        <v>74</v>
      </c>
      <c r="C35" s="33"/>
      <c r="D35" s="33"/>
      <c r="E35" s="33"/>
      <c r="F35" s="33"/>
      <c r="G35" s="33"/>
      <c r="H35" s="34"/>
      <c r="I35" s="30" t="n">
        <v>50000</v>
      </c>
      <c r="J35" s="14"/>
      <c r="K35" s="37" t="s">
        <v>75</v>
      </c>
    </row>
    <row r="36" customFormat="false" ht="15" hidden="false" customHeight="false" outlineLevel="0" collapsed="false">
      <c r="A36" s="38" t="s">
        <v>76</v>
      </c>
      <c r="B36" s="36" t="s">
        <v>77</v>
      </c>
      <c r="C36" s="33"/>
      <c r="D36" s="33"/>
      <c r="E36" s="33"/>
      <c r="F36" s="33"/>
      <c r="G36" s="33"/>
      <c r="H36" s="34"/>
      <c r="I36" s="30" t="n">
        <f aca="false">I37+I38</f>
        <v>213500</v>
      </c>
      <c r="J36" s="14"/>
      <c r="K36" s="41" t="s">
        <v>78</v>
      </c>
    </row>
    <row r="37" customFormat="false" ht="15" hidden="false" customHeight="false" outlineLevel="0" collapsed="false">
      <c r="A37" s="27" t="s">
        <v>79</v>
      </c>
      <c r="B37" s="42" t="s">
        <v>80</v>
      </c>
      <c r="C37" s="43"/>
      <c r="D37" s="43"/>
      <c r="E37" s="43"/>
      <c r="F37" s="43"/>
      <c r="G37" s="43"/>
      <c r="H37" s="44"/>
      <c r="I37" s="45" t="n">
        <v>53500</v>
      </c>
      <c r="J37" s="14"/>
      <c r="K37" s="15" t="s">
        <v>81</v>
      </c>
    </row>
    <row r="38" customFormat="false" ht="52.5" hidden="false" customHeight="true" outlineLevel="0" collapsed="false">
      <c r="A38" s="27" t="s">
        <v>82</v>
      </c>
      <c r="B38" s="46" t="s">
        <v>83</v>
      </c>
      <c r="C38" s="46"/>
      <c r="D38" s="46"/>
      <c r="E38" s="46"/>
      <c r="F38" s="46"/>
      <c r="G38" s="46"/>
      <c r="H38" s="46"/>
      <c r="I38" s="45" t="n">
        <v>160000</v>
      </c>
      <c r="J38" s="17"/>
      <c r="K38" s="41" t="s">
        <v>84</v>
      </c>
    </row>
    <row r="39" customFormat="false" ht="15" hidden="false" customHeight="false" outlineLevel="0" collapsed="false">
      <c r="A39" s="47" t="s">
        <v>85</v>
      </c>
      <c r="B39" s="32" t="s">
        <v>86</v>
      </c>
      <c r="C39" s="33"/>
      <c r="D39" s="33"/>
      <c r="E39" s="33"/>
      <c r="F39" s="33"/>
      <c r="G39" s="33"/>
      <c r="H39" s="34"/>
      <c r="I39" s="30" t="n">
        <v>1000</v>
      </c>
      <c r="J39" s="14"/>
      <c r="K39" s="15" t="s">
        <v>87</v>
      </c>
    </row>
    <row r="40" customFormat="false" ht="15" hidden="false" customHeight="false" outlineLevel="0" collapsed="false">
      <c r="A40" s="47" t="s">
        <v>88</v>
      </c>
      <c r="B40" s="32" t="s">
        <v>89</v>
      </c>
      <c r="C40" s="33"/>
      <c r="D40" s="33"/>
      <c r="E40" s="33"/>
      <c r="F40" s="33"/>
      <c r="G40" s="33"/>
      <c r="H40" s="34"/>
      <c r="I40" s="30" t="n">
        <v>500</v>
      </c>
      <c r="J40" s="14"/>
      <c r="K40" s="15" t="s">
        <v>90</v>
      </c>
    </row>
    <row r="41" customFormat="false" ht="15" hidden="false" customHeight="false" outlineLevel="0" collapsed="false">
      <c r="A41" s="47" t="s">
        <v>91</v>
      </c>
      <c r="B41" s="32" t="s">
        <v>92</v>
      </c>
      <c r="C41" s="33"/>
      <c r="D41" s="33"/>
      <c r="E41" s="33"/>
      <c r="F41" s="33"/>
      <c r="G41" s="33"/>
      <c r="H41" s="34"/>
      <c r="I41" s="30" t="n">
        <v>7000</v>
      </c>
      <c r="J41" s="14"/>
      <c r="K41" s="15" t="s">
        <v>93</v>
      </c>
    </row>
    <row r="42" customFormat="false" ht="15" hidden="false" customHeight="false" outlineLevel="0" collapsed="false">
      <c r="A42" s="48" t="s">
        <v>94</v>
      </c>
      <c r="B42" s="32" t="s">
        <v>95</v>
      </c>
      <c r="C42" s="33"/>
      <c r="D42" s="33"/>
      <c r="E42" s="33"/>
      <c r="F42" s="33"/>
      <c r="G42" s="33"/>
      <c r="H42" s="34"/>
      <c r="I42" s="30" t="n">
        <v>65000</v>
      </c>
      <c r="J42" s="14"/>
      <c r="K42" s="15" t="s">
        <v>96</v>
      </c>
    </row>
    <row r="43" customFormat="false" ht="60" hidden="false" customHeight="true" outlineLevel="0" collapsed="false">
      <c r="A43" s="47" t="s">
        <v>97</v>
      </c>
      <c r="B43" s="49" t="s">
        <v>98</v>
      </c>
      <c r="C43" s="49"/>
      <c r="D43" s="49"/>
      <c r="E43" s="49"/>
      <c r="F43" s="49"/>
      <c r="G43" s="49"/>
      <c r="H43" s="49"/>
      <c r="I43" s="30" t="n">
        <f aca="false">31390-7200</f>
        <v>24190</v>
      </c>
      <c r="J43" s="14"/>
      <c r="K43" s="50" t="s">
        <v>99</v>
      </c>
    </row>
    <row r="44" customFormat="false" ht="15" hidden="false" customHeight="false" outlineLevel="0" collapsed="false">
      <c r="A44" s="48" t="s">
        <v>100</v>
      </c>
      <c r="B44" s="51" t="s">
        <v>101</v>
      </c>
      <c r="C44" s="33"/>
      <c r="D44" s="33"/>
      <c r="E44" s="33"/>
      <c r="F44" s="33"/>
      <c r="G44" s="33"/>
      <c r="H44" s="34"/>
      <c r="I44" s="52" t="n">
        <v>24000</v>
      </c>
      <c r="J44" s="14"/>
      <c r="K44" s="15" t="s">
        <v>102</v>
      </c>
    </row>
    <row r="45" customFormat="false" ht="30" hidden="false" customHeight="false" outlineLevel="0" collapsed="false">
      <c r="A45" s="48" t="s">
        <v>103</v>
      </c>
      <c r="B45" s="51" t="s">
        <v>104</v>
      </c>
      <c r="C45" s="33"/>
      <c r="D45" s="33"/>
      <c r="E45" s="33"/>
      <c r="F45" s="33"/>
      <c r="G45" s="33"/>
      <c r="H45" s="34"/>
      <c r="I45" s="52" t="n">
        <v>2000</v>
      </c>
      <c r="J45" s="14"/>
      <c r="K45" s="37" t="s">
        <v>105</v>
      </c>
    </row>
    <row r="46" customFormat="false" ht="15" hidden="false" customHeight="false" outlineLevel="0" collapsed="false">
      <c r="A46" s="48" t="s">
        <v>106</v>
      </c>
      <c r="B46" s="51" t="s">
        <v>107</v>
      </c>
      <c r="C46" s="33"/>
      <c r="D46" s="33"/>
      <c r="E46" s="33"/>
      <c r="F46" s="33"/>
      <c r="G46" s="33"/>
      <c r="H46" s="34"/>
      <c r="I46" s="52" t="n">
        <v>264000</v>
      </c>
      <c r="J46" s="14"/>
      <c r="K46" s="37" t="s">
        <v>108</v>
      </c>
    </row>
    <row r="47" customFormat="false" ht="15.75" hidden="false" customHeight="false" outlineLevel="0" collapsed="false">
      <c r="A47" s="48" t="s">
        <v>109</v>
      </c>
      <c r="B47" s="53" t="s">
        <v>110</v>
      </c>
      <c r="C47" s="54"/>
      <c r="D47" s="54"/>
      <c r="E47" s="54"/>
      <c r="F47" s="54"/>
      <c r="G47" s="54"/>
      <c r="H47" s="55"/>
      <c r="I47" s="56" t="n">
        <v>40000</v>
      </c>
      <c r="J47" s="57"/>
      <c r="K47" s="58" t="s">
        <v>111</v>
      </c>
    </row>
    <row r="48" customFormat="false" ht="15.75" hidden="false" customHeight="false" outlineLevel="0" collapsed="false">
      <c r="A48" s="59"/>
      <c r="B48" s="60" t="s">
        <v>112</v>
      </c>
      <c r="C48" s="61"/>
      <c r="D48" s="61"/>
      <c r="E48" s="61"/>
      <c r="F48" s="61"/>
      <c r="G48" s="61"/>
      <c r="H48" s="62"/>
      <c r="I48" s="63" t="n">
        <f aca="false">SUM(I26:I36,I39:I47)</f>
        <v>1764090.003</v>
      </c>
      <c r="J48" s="63" t="n">
        <f aca="false">I48/125985</f>
        <v>14.0023812596738</v>
      </c>
      <c r="K48" s="64" t="str">
        <f aca="false">CONCATENATE(ROUNDUP(I48,2)," руб."," / ","125 985 кв.м."," = ",MROUND(J48,1)," руб/кв.м.")</f>
        <v>1764090,01 руб. / 125 985 кв.м. = 14 руб/кв.м.</v>
      </c>
    </row>
  </sheetData>
  <mergeCells count="11">
    <mergeCell ref="A1:I1"/>
    <mergeCell ref="A2:I2"/>
    <mergeCell ref="A3:I3"/>
    <mergeCell ref="A4:I4"/>
    <mergeCell ref="B13:H13"/>
    <mergeCell ref="A14:K14"/>
    <mergeCell ref="J17:J21"/>
    <mergeCell ref="K17:K21"/>
    <mergeCell ref="I18:I21"/>
    <mergeCell ref="B38:H38"/>
    <mergeCell ref="B43:H4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2022-01-25T02:11:18Z</dcterms:created>
  <dc:creator>Пользователь Windows</dc:creator>
  <dc:description/>
  <dc:language>ru-RU</dc:language>
  <cp:lastModifiedBy/>
  <cp:lastPrinted>2022-02-02T12:21:45Z</cp:lastPrinted>
  <dcterms:modified xsi:type="dcterms:W3CDTF">2022-04-26T14:12:33Z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